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wa-my.sharepoint.com/personal/24450166_student_uwa_edu_au/Documents/"/>
    </mc:Choice>
  </mc:AlternateContent>
  <xr:revisionPtr revIDLastSave="182" documentId="8_{85DB49F3-868E-4BE8-90D7-765DE6760518}" xr6:coauthVersionLast="47" xr6:coauthVersionMax="47" xr10:uidLastSave="{310B5DF0-AB89-4211-BFA7-9B53A6D4A534}"/>
  <bookViews>
    <workbookView xWindow="-110" yWindow="-110" windowWidth="19420" windowHeight="11500" activeTab="1" xr2:uid="{67EDD5D7-67E6-498E-8D08-AC091A0565D2}"/>
  </bookViews>
  <sheets>
    <sheet name="Kai's Measure" sheetId="3" r:id="rId1"/>
    <sheet name="Gender Euphoria Scale" sheetId="2" r:id="rId2"/>
    <sheet name="Utrecht Gender Dysphoria Scale " sheetId="1" r:id="rId3"/>
    <sheet name="BDD Questionnaire" sheetId="5" r:id="rId4"/>
    <sheet name="Lookup" sheetId="6" state="hidden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5" l="1"/>
  <c r="G3" i="5"/>
  <c r="F3" i="5"/>
  <c r="C10" i="5"/>
  <c r="C9" i="5"/>
  <c r="C8" i="5"/>
  <c r="C7" i="5"/>
  <c r="C6" i="5"/>
  <c r="C5" i="5"/>
  <c r="C4" i="5"/>
  <c r="C3" i="5"/>
  <c r="C2" i="5"/>
  <c r="F5" i="3"/>
  <c r="H7" i="3" s="1"/>
  <c r="F7" i="3"/>
  <c r="G7" i="3" s="1"/>
  <c r="F6" i="3"/>
  <c r="G6" i="3" s="1"/>
  <c r="E3" i="1"/>
  <c r="F3" i="1" s="1" a="1"/>
  <c r="F3" i="1" s="1"/>
  <c r="E4" i="1"/>
  <c r="F4" i="1" s="1" a="1"/>
  <c r="F4" i="1" s="1"/>
  <c r="E4" i="2"/>
  <c r="F4" i="2" s="1"/>
  <c r="G4" i="2" s="1" a="1"/>
  <c r="G4" i="2" s="1"/>
  <c r="E3" i="2"/>
  <c r="F3" i="2" s="1"/>
  <c r="G3" i="2" s="1" a="1"/>
  <c r="G3" i="2" s="1"/>
  <c r="E6" i="2"/>
  <c r="F6" i="2" s="1"/>
  <c r="G6" i="2" s="1" a="1"/>
  <c r="G6" i="2" s="1"/>
  <c r="E5" i="2"/>
  <c r="F5" i="2" s="1"/>
  <c r="G5" i="2" s="1" a="1"/>
  <c r="G5" i="2" s="1"/>
  <c r="H6" i="3" l="1"/>
  <c r="H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<sst xmlns="http://schemas.openxmlformats.org/spreadsheetml/2006/main" count="188" uniqueCount="138">
  <si>
    <t>Item</t>
  </si>
  <si>
    <t>Score (from 1 completely disagree to 5 completely agree)</t>
  </si>
  <si>
    <t xml:space="preserve">I prefer to behave like my affirmed gender.  </t>
  </si>
  <si>
    <t xml:space="preserve">Every time someone treats me like my assigned sex I feel hurt.  </t>
  </si>
  <si>
    <t xml:space="preserve">It feels good to live as my affirmed gender.  </t>
  </si>
  <si>
    <t xml:space="preserve">I always want to be treated like my affirmed gender.  </t>
  </si>
  <si>
    <t xml:space="preserve">A life in my affirmed gender is more attractive for me than a life in my assigned sex.  </t>
  </si>
  <si>
    <t xml:space="preserve">I feel unhappy when I have to behave like my assigned sex.  </t>
  </si>
  <si>
    <t xml:space="preserve">It is uncomfortable to be sexual in my assigned sex.  </t>
  </si>
  <si>
    <t xml:space="preserve">Puberty felt like a betrayal.  </t>
  </si>
  <si>
    <t xml:space="preserve">Physical sexual development was stressful.  </t>
  </si>
  <si>
    <t xml:space="preserve">I wish I had been born as my affirmed gender.  </t>
  </si>
  <si>
    <t xml:space="preserve">The bodily functions of my assigned sex are distressing for me (for example erection, menstruation).  </t>
  </si>
  <si>
    <t xml:space="preserve">My life would be meaningless if I would have to live as my assigned sex.  </t>
  </si>
  <si>
    <t xml:space="preserve">I feel hopeless if I have to stay in my assigned sex.  </t>
  </si>
  <si>
    <t xml:space="preserve">I feel unhappy when someone misgenders me.  </t>
  </si>
  <si>
    <t xml:space="preserve">I feel unhappy because I have the physical characteristics of my assigned sex.  </t>
  </si>
  <si>
    <t xml:space="preserve">I hate my birth assigned sex.  </t>
  </si>
  <si>
    <t xml:space="preserve">I feel uncomfortable behaving like my assigned sex.  </t>
  </si>
  <si>
    <t>It would be better not to live, than to live as my assigned sex.</t>
  </si>
  <si>
    <t>Score</t>
  </si>
  <si>
    <t>Interpretation</t>
  </si>
  <si>
    <t>Response from 1 (no euphoria) to 5 (very strong euphoria). Use zero for N/A</t>
  </si>
  <si>
    <t>1. When people use my correct pronouns</t>
  </si>
  <si>
    <t>2. When I look in the mirror</t>
  </si>
  <si>
    <t>3. When my gender is affirmed in everyday encounters (e.g., at shops, restaurants)</t>
  </si>
  <si>
    <t>4. When I see myself represented in the workplace</t>
  </si>
  <si>
    <t>5. When people treat me the way I want to be treated in relation to my gender</t>
  </si>
  <si>
    <t>6. When my gender is affirmed at work</t>
  </si>
  <si>
    <t>7. When I see my face in the mirror</t>
  </si>
  <si>
    <t>8. When I see transgender, gender diverse, or nonbinary people represented in the media</t>
  </si>
  <si>
    <t>9. When people use the correct language to describe my gender</t>
  </si>
  <si>
    <t>10. When I connect with other transgender, gender diverse, or nonbinary people online</t>
  </si>
  <si>
    <t>11. When I see people who experience their gender in a similar way to me</t>
  </si>
  <si>
    <t>12. When strangers affirm my gender in public</t>
  </si>
  <si>
    <t>13. When I see my facial hair (or lack thereof)</t>
  </si>
  <si>
    <t>14. When my gender is affirmed in education settings</t>
  </si>
  <si>
    <t>15. When my gender is legally recognised</t>
  </si>
  <si>
    <t>16. When I feel connected to the transgender, gender diverse, and nonbinary community</t>
  </si>
  <si>
    <t>17. When I access spaces that affirm my gender (e.g., my workplace, parties)</t>
  </si>
  <si>
    <t>18. When I see myself represented in the community</t>
  </si>
  <si>
    <t>19. When I see my body in the mirror</t>
  </si>
  <si>
    <t>20. When I am welcomed into spaces designated for my gender</t>
  </si>
  <si>
    <t>21. When my gender is affirmed by my family of origin (e.g., parents, guardians, siblings)</t>
  </si>
  <si>
    <t>22. When I am included by others who have the same gender as me</t>
  </si>
  <si>
    <t>23. When my gender is affirmed by strangers</t>
  </si>
  <si>
    <t>24. When I discuss my gender in online forums (e.g., Reddit, Facebook groups)</t>
  </si>
  <si>
    <t>25. When I connect with other transgender, gender diverse, or nonbinary people in person</t>
  </si>
  <si>
    <t>26. When my identity documents (e.g., passport, driver’s licence) accurately reflect my gender</t>
  </si>
  <si>
    <t>Scale</t>
  </si>
  <si>
    <t>% of maximum score</t>
  </si>
  <si>
    <t>Total score</t>
  </si>
  <si>
    <t>Social affirmation</t>
  </si>
  <si>
    <t>Self-affirmation</t>
  </si>
  <si>
    <t>Community connection</t>
  </si>
  <si>
    <t>Subscale</t>
  </si>
  <si>
    <t>Gender affirmation</t>
  </si>
  <si>
    <t>Dysphoria</t>
  </si>
  <si>
    <t>For each statement, please rate how true it has felt for you over the past 4 weeks.</t>
  </si>
  <si>
    <t>I worry that people will judge, shame, or reject me because I look ugly or wrong.</t>
  </si>
  <si>
    <t>A major fear for me is being seen as the wrong gender, being misgendered, or being judged against gendered expectations.</t>
  </si>
  <si>
    <t>My concern causes distress that feels hard to switch off.</t>
  </si>
  <si>
    <t>My concern has made it harder to function in daily life (E.g., at work or study, in relationships, or leaving the house).</t>
  </si>
  <si>
    <t>My concern has led me to avoid things (E.g., mirrors, photos, intimacy, social situations, or health care).</t>
  </si>
  <si>
    <t>My concern has taken up a lot of time most days (E.g., thinking about it, checking, or seeking reassurance).</t>
  </si>
  <si>
    <t>I often check, compare, seek reassurance, or mentally review the feature/s.</t>
  </si>
  <si>
    <t>When my gender is affirmed, I experience positive feelings like gender euphoria, gender contentment, or a sense of rightness.</t>
  </si>
  <si>
    <t>Gender dysphoria</t>
  </si>
  <si>
    <t>Clinically signficant distress</t>
  </si>
  <si>
    <t>I am distressed about aspects of my appearance such as skin, nose, or hair that are not connected to my gender.</t>
  </si>
  <si>
    <t>I see certain features of my body as ugly or defective.</t>
  </si>
  <si>
    <t>I feel different and isolated because of how I look.</t>
  </si>
  <si>
    <t>I see certain features of my body as not right for my gender.</t>
  </si>
  <si>
    <t>I feel distressed about physical characteristics of my body that do not align with my gender identity.</t>
  </si>
  <si>
    <t>My distress includes internal or symbolic gender-related things (for example, reproductive organs, menstruation, the sound of my voice).</t>
  </si>
  <si>
    <t>I worry about how puberty or ageing will change my body, as well as how I look right now.</t>
  </si>
  <si>
    <t>When I look at my body, I often feel a sense of disconnection.</t>
  </si>
  <si>
    <t>I feel distressed when people use the wrong name or pronouns for me.</t>
  </si>
  <si>
    <t>I feel anxious or excluded in gendered spaces such as bathrooms, sports, or social groups.</t>
  </si>
  <si>
    <t>At times, parts of my body feel like they do not belong to me.</t>
  </si>
  <si>
    <t>I feel affirmed when I connect with people who share my gender identity.</t>
  </si>
  <si>
    <t>I feel more at ease when I am with people who affirm my gender.</t>
  </si>
  <si>
    <t>Score (from 0 strongly disagree to 4 strongly agree)</t>
  </si>
  <si>
    <t>% Maximum score</t>
  </si>
  <si>
    <t>Body Dysmorphic Disorder</t>
  </si>
  <si>
    <t xml:space="preserve">*Note: this is not a validated screening tool. It is not a substitute for a full clinical assessment, and cannot be used for formal diagnosis. </t>
  </si>
  <si>
    <t>Never check</t>
  </si>
  <si>
    <t>Very ugly or “not right”</t>
  </si>
  <si>
    <t>Markedly unattractive</t>
  </si>
  <si>
    <t>Moderately unattractive</t>
  </si>
  <si>
    <t>Slightly unattractive</t>
  </si>
  <si>
    <t>Not at all unattractive</t>
  </si>
  <si>
    <t>Extremely distressing</t>
  </si>
  <si>
    <t>Markedly distressing</t>
  </si>
  <si>
    <t>Moderately distressing</t>
  </si>
  <si>
    <t>Slightly distressing</t>
  </si>
  <si>
    <t>Not at all distressing</t>
  </si>
  <si>
    <t>Totally</t>
  </si>
  <si>
    <t>Mostly</t>
  </si>
  <si>
    <t>Moderately</t>
  </si>
  <si>
    <t>Slightly</t>
  </si>
  <si>
    <t>Not at all</t>
  </si>
  <si>
    <t>Response</t>
  </si>
  <si>
    <t xml:space="preserve">How often do you do you deliberately check your feature(s)? Not accidentally catch sight of it.  Please include looking at your feature in a mirror or other reflective surfaces like a shop window or looking at it directly or feeling it with your fingers. </t>
  </si>
  <si>
    <t xml:space="preserve">To what extent do you feel your feature(s) are currently ugly, unattractive or ‘not right’? </t>
  </si>
  <si>
    <t xml:space="preserve">To what extent does your feature(s) currently cause you a lot of distress? </t>
  </si>
  <si>
    <t xml:space="preserve">How often does your feature(s) currently lead you to avoid situations or activities? </t>
  </si>
  <si>
    <t xml:space="preserve">To what extent does your feature(s) currently preoccupy you?  That is, you think about it a lot and it is hard to stop thinking about it? </t>
  </si>
  <si>
    <t xml:space="preserve">If you have a partner, to what extent does your feature(s) currently have an effect on your relationship with an existing partner? (e.g., affectionate feelings, number of arguments, enjoying activities together). If you do not have a partner, to what extent does your feature(s) currently have an effect on dating or developing a relationship? </t>
  </si>
  <si>
    <t xml:space="preserve">To what extent does your feature(s) currently interfere with your ability to work or study, or your role as a homemaker? (Please rate this even if you are not working or studying: we are interested in your ability to work or study.)  </t>
  </si>
  <si>
    <t xml:space="preserve">To what extent does your feature(s) currently interfere with your social life? (with other people, e.g., parties, pubs, clubs, outings, visits, home entertainment). </t>
  </si>
  <si>
    <t xml:space="preserve">To what extent, do you feel your appearance is the most important aspect of who you are? </t>
  </si>
  <si>
    <t>Question 1</t>
  </si>
  <si>
    <t>Answer</t>
  </si>
  <si>
    <t>Points</t>
  </si>
  <si>
    <t>About 40 times a day or more</t>
  </si>
  <si>
    <t>About 20 times a day or more</t>
  </si>
  <si>
    <t>About 10 times a day or more</t>
  </si>
  <si>
    <t>About 5 times a day or more</t>
  </si>
  <si>
    <t>Always avoid</t>
  </si>
  <si>
    <t>Avoid about ¾ of the time</t>
  </si>
  <si>
    <t>Avoid about half of the time</t>
  </si>
  <si>
    <t>Avoid about ¼ of the time</t>
  </si>
  <si>
    <t>Never avoid</t>
  </si>
  <si>
    <t>Question 2</t>
  </si>
  <si>
    <t>Question 3</t>
  </si>
  <si>
    <t>Question 4</t>
  </si>
  <si>
    <t>Question 5</t>
  </si>
  <si>
    <t>Extremely preoccupied</t>
  </si>
  <si>
    <t>Very preoccupied</t>
  </si>
  <si>
    <t>Moderately preoccupied</t>
  </si>
  <si>
    <t>Slightly preoccupied</t>
  </si>
  <si>
    <t>Not at all preoccupied</t>
  </si>
  <si>
    <t>Question 6</t>
  </si>
  <si>
    <t>Extremely</t>
  </si>
  <si>
    <t>Markedly</t>
  </si>
  <si>
    <t>Very seriously: I can’t work</t>
  </si>
  <si>
    <t>Very seriously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</si>
</sst>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left" vertical="top" wrapText="1"/>
    </xf>
    <xf numFmtId="164" fontId="3" fillId="0" borderId="1" xfId="0" applyNumberFormat="1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9" fontId="3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4" xfId="0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0" fillId="0" borderId="4" xfId="0" applyFill="1" applyBorder="1" applyAlignment="1">
      <alignment vertical="top" wrapText="1"/>
    </xf>
    <xf numFmtId="9" fontId="4" fillId="0" borderId="2" xfId="1" applyFont="1" applyBorder="1" applyAlignment="1">
      <alignment horizontal="left" vertical="top" wrapText="1"/>
    </xf>
    <xf numFmtId="1" fontId="4" fillId="0" borderId="2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2">
    <cellStyle name="Normal" xfId="0" builtinId="0"/>
    <cellStyle name="Percent" xfId="1" builtinId="5"/>
  </cellStyles>
  <dxfs count="1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theme="9" tint="0.79998168889431442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ill>
        <patternFill>
          <bgColor rgb="FFFF7C80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7C80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439B-4973-422C-8161-D9CA471B8FD1}">
  <sheetPr>
    <tabColor theme="7" tint="0.79998168889431442"/>
  </sheetPr>
  <dimension ref="A1:H25"/>
  <sheetViews>
    <sheetView zoomScale="120" zoomScaleNormal="120" workbookViewId="0">
      <selection activeCell="E14" sqref="E14"/>
    </sheetView>
  </sheetViews>
  <sheetFormatPr defaultRowHeight="14.5" x14ac:dyDescent="0.35"/>
  <cols>
    <col min="1" max="1" width="59.1796875" style="2" customWidth="1"/>
    <col min="2" max="2" width="24.81640625" style="17" customWidth="1"/>
    <col min="5" max="5" width="19.08984375" style="20" customWidth="1"/>
    <col min="7" max="7" width="11.54296875" customWidth="1"/>
    <col min="8" max="8" width="14.453125" customWidth="1"/>
  </cols>
  <sheetData>
    <row r="1" spans="1:8" s="18" customFormat="1" ht="29" customHeight="1" x14ac:dyDescent="0.35">
      <c r="A1" s="28" t="s">
        <v>85</v>
      </c>
      <c r="B1" s="28"/>
    </row>
    <row r="3" spans="1:8" ht="16" customHeight="1" x14ac:dyDescent="0.35">
      <c r="A3" s="27" t="s">
        <v>58</v>
      </c>
      <c r="B3" s="27"/>
      <c r="C3" s="18"/>
      <c r="D3" s="18"/>
      <c r="E3" s="18"/>
      <c r="F3" s="18"/>
      <c r="G3" s="18"/>
      <c r="H3" s="18"/>
    </row>
    <row r="4" spans="1:8" ht="26" x14ac:dyDescent="0.35">
      <c r="A4" s="7" t="s">
        <v>0</v>
      </c>
      <c r="B4" s="15" t="s">
        <v>82</v>
      </c>
      <c r="E4" s="15" t="s">
        <v>55</v>
      </c>
      <c r="F4" s="15" t="s">
        <v>20</v>
      </c>
      <c r="G4" s="15" t="s">
        <v>83</v>
      </c>
      <c r="H4" s="15" t="s">
        <v>21</v>
      </c>
    </row>
    <row r="5" spans="1:8" ht="26" x14ac:dyDescent="0.35">
      <c r="A5" s="5" t="s">
        <v>61</v>
      </c>
      <c r="B5" s="16"/>
      <c r="E5" s="16" t="s">
        <v>68</v>
      </c>
      <c r="F5" s="16">
        <f>SUM(B5:B8)</f>
        <v>0</v>
      </c>
      <c r="G5" s="23">
        <f>F5/16</f>
        <v>0</v>
      </c>
      <c r="H5" s="16" t="str">
        <f>IF(F5&lt;=5, "Low", IF(F5&lt;=10, "Moderate", "High"))</f>
        <v>Low</v>
      </c>
    </row>
    <row r="6" spans="1:8" ht="26" x14ac:dyDescent="0.35">
      <c r="A6" s="5" t="s">
        <v>62</v>
      </c>
      <c r="B6" s="16"/>
      <c r="E6" s="16" t="s">
        <v>84</v>
      </c>
      <c r="F6" s="16">
        <f>SUM(B9:B14)</f>
        <v>0</v>
      </c>
      <c r="G6" s="23">
        <f>F6/20</f>
        <v>0</v>
      </c>
      <c r="H6" s="16" t="str">
        <f>IF(F6=0, "Low", IF(F6&lt;=5, "Low", IF(F6&lt;=10, "Moderate", "High")))</f>
        <v>Low</v>
      </c>
    </row>
    <row r="7" spans="1:8" ht="26" x14ac:dyDescent="0.35">
      <c r="A7" s="5" t="s">
        <v>63</v>
      </c>
      <c r="B7" s="16"/>
      <c r="E7" s="16" t="s">
        <v>67</v>
      </c>
      <c r="F7" s="16">
        <f>SUM(B14:B25)</f>
        <v>0</v>
      </c>
      <c r="G7" s="23">
        <f>F7/48</f>
        <v>0</v>
      </c>
      <c r="H7" s="16" t="str">
        <f>IF(F5&lt;=12, "Low", IF(F5&lt;=24, "Moderate", "High"))</f>
        <v>Low</v>
      </c>
    </row>
    <row r="8" spans="1:8" ht="26" x14ac:dyDescent="0.35">
      <c r="A8" s="5" t="s">
        <v>64</v>
      </c>
      <c r="B8" s="16"/>
    </row>
    <row r="9" spans="1:8" x14ac:dyDescent="0.35">
      <c r="A9" s="5" t="s">
        <v>70</v>
      </c>
      <c r="B9" s="16"/>
    </row>
    <row r="10" spans="1:8" ht="14" customHeight="1" x14ac:dyDescent="0.35">
      <c r="A10" s="5" t="s">
        <v>69</v>
      </c>
      <c r="B10" s="16"/>
    </row>
    <row r="11" spans="1:8" x14ac:dyDescent="0.35">
      <c r="A11" s="5" t="s">
        <v>65</v>
      </c>
      <c r="B11" s="16"/>
    </row>
    <row r="12" spans="1:8" ht="26" x14ac:dyDescent="0.35">
      <c r="A12" s="5" t="s">
        <v>59</v>
      </c>
      <c r="B12" s="16"/>
    </row>
    <row r="13" spans="1:8" x14ac:dyDescent="0.35">
      <c r="A13" s="5" t="s">
        <v>71</v>
      </c>
      <c r="B13" s="16"/>
    </row>
    <row r="14" spans="1:8" x14ac:dyDescent="0.35">
      <c r="A14" s="5" t="s">
        <v>72</v>
      </c>
      <c r="B14" s="21"/>
    </row>
    <row r="15" spans="1:8" ht="26" x14ac:dyDescent="0.35">
      <c r="A15" s="5" t="s">
        <v>73</v>
      </c>
      <c r="B15" s="21"/>
    </row>
    <row r="16" spans="1:8" ht="26" x14ac:dyDescent="0.35">
      <c r="A16" s="5" t="s">
        <v>74</v>
      </c>
      <c r="B16" s="21"/>
    </row>
    <row r="17" spans="1:2" ht="26" x14ac:dyDescent="0.35">
      <c r="A17" s="5" t="s">
        <v>75</v>
      </c>
      <c r="B17" s="21"/>
    </row>
    <row r="18" spans="1:2" ht="26" x14ac:dyDescent="0.35">
      <c r="A18" s="5" t="s">
        <v>60</v>
      </c>
      <c r="B18" s="21"/>
    </row>
    <row r="19" spans="1:2" ht="26" x14ac:dyDescent="0.35">
      <c r="A19" s="5" t="s">
        <v>66</v>
      </c>
      <c r="B19" s="22"/>
    </row>
    <row r="20" spans="1:2" x14ac:dyDescent="0.35">
      <c r="A20" s="5" t="s">
        <v>76</v>
      </c>
      <c r="B20" s="22"/>
    </row>
    <row r="21" spans="1:2" x14ac:dyDescent="0.35">
      <c r="A21" s="5" t="s">
        <v>77</v>
      </c>
      <c r="B21" s="22"/>
    </row>
    <row r="22" spans="1:2" ht="26" x14ac:dyDescent="0.35">
      <c r="A22" s="5" t="s">
        <v>78</v>
      </c>
      <c r="B22" s="22"/>
    </row>
    <row r="23" spans="1:2" x14ac:dyDescent="0.35">
      <c r="A23" s="5" t="s">
        <v>79</v>
      </c>
      <c r="B23" s="22"/>
    </row>
    <row r="24" spans="1:2" x14ac:dyDescent="0.35">
      <c r="A24" s="5" t="s">
        <v>80</v>
      </c>
      <c r="B24" s="22"/>
    </row>
    <row r="25" spans="1:2" x14ac:dyDescent="0.35">
      <c r="A25" s="5" t="s">
        <v>81</v>
      </c>
      <c r="B25" s="22"/>
    </row>
  </sheetData>
  <mergeCells count="2">
    <mergeCell ref="A3:B3"/>
    <mergeCell ref="A1:B1"/>
  </mergeCells>
  <conditionalFormatting sqref="H5:H7">
    <cfRule type="cellIs" dxfId="11" priority="1" operator="equal">
      <formula>"High"</formula>
    </cfRule>
    <cfRule type="cellIs" dxfId="10" priority="2" operator="equal">
      <formula>"Moderate"</formula>
    </cfRule>
    <cfRule type="cellIs" dxfId="9" priority="3" operator="equal">
      <formula>"Low"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5FED-DD1F-4916-ABA6-488B48DE74F3}">
  <sheetPr>
    <tabColor rgb="FFFFFF99"/>
  </sheetPr>
  <dimension ref="A1:G27"/>
  <sheetViews>
    <sheetView tabSelected="1" workbookViewId="0">
      <selection activeCell="D11" sqref="D11"/>
    </sheetView>
  </sheetViews>
  <sheetFormatPr defaultRowHeight="14.5" x14ac:dyDescent="0.35"/>
  <cols>
    <col min="1" max="1" width="53.6328125" customWidth="1"/>
    <col min="2" max="2" width="26.26953125" customWidth="1"/>
    <col min="4" max="4" width="15.81640625" customWidth="1"/>
    <col min="5" max="5" width="9.81640625" customWidth="1"/>
    <col min="6" max="6" width="14.90625" customWidth="1"/>
    <col min="7" max="7" width="12.81640625" customWidth="1"/>
    <col min="8" max="8" width="19.90625" customWidth="1"/>
  </cols>
  <sheetData>
    <row r="1" spans="1:7" ht="39" x14ac:dyDescent="0.35">
      <c r="A1" s="10" t="s">
        <v>0</v>
      </c>
      <c r="B1" s="10" t="s">
        <v>22</v>
      </c>
    </row>
    <row r="2" spans="1:7" ht="26" x14ac:dyDescent="0.35">
      <c r="A2" s="11" t="s">
        <v>23</v>
      </c>
      <c r="B2" s="12"/>
      <c r="D2" s="10" t="s">
        <v>49</v>
      </c>
      <c r="E2" s="10" t="s">
        <v>20</v>
      </c>
      <c r="F2" s="10" t="s">
        <v>50</v>
      </c>
      <c r="G2" s="10" t="s">
        <v>21</v>
      </c>
    </row>
    <row r="3" spans="1:7" x14ac:dyDescent="0.35">
      <c r="A3" s="11" t="s">
        <v>24</v>
      </c>
      <c r="B3" s="12"/>
      <c r="D3" s="10" t="s">
        <v>51</v>
      </c>
      <c r="E3" s="13" t="e">
        <f>AVERAGE(B2:B27)</f>
        <v>#DIV/0!</v>
      </c>
      <c r="F3" s="13" t="e">
        <f t="shared" ref="F3:F6" si="0">(E3/5)*100</f>
        <v>#DIV/0!</v>
      </c>
      <c r="G3" s="11" t="e" cm="1">
        <f t="array" ref="G3">IF(F3="","",_xlfn.IFS(F3&lt;=33,"Low",F3&lt;=66,"Moderate",F3&lt;=100,"High"))</f>
        <v>#DIV/0!</v>
      </c>
    </row>
    <row r="4" spans="1:7" ht="26" x14ac:dyDescent="0.35">
      <c r="A4" s="11" t="s">
        <v>25</v>
      </c>
      <c r="B4" s="12"/>
      <c r="D4" s="10" t="s">
        <v>52</v>
      </c>
      <c r="E4" s="13" t="e">
        <f>AVERAGE(B2,B4,B6,B7,B10,B13,B15,B16,B18,B21,B22,B23,B27)</f>
        <v>#DIV/0!</v>
      </c>
      <c r="F4" s="13" t="e">
        <f t="shared" si="0"/>
        <v>#DIV/0!</v>
      </c>
      <c r="G4" s="11" t="e" cm="1">
        <f t="array" ref="G4">IF(F4="","",_xlfn.IFS(F4&lt;=33,"Low",F4&lt;=66,"Moderate",F4&lt;=100,"High"))</f>
        <v>#DIV/0!</v>
      </c>
    </row>
    <row r="5" spans="1:7" x14ac:dyDescent="0.35">
      <c r="A5" s="11" t="s">
        <v>26</v>
      </c>
      <c r="B5" s="12"/>
      <c r="D5" s="10" t="s">
        <v>53</v>
      </c>
      <c r="E5" s="13" t="e">
        <f>AVERAGE(B3,B8,B14,B20)</f>
        <v>#DIV/0!</v>
      </c>
      <c r="F5" s="13" t="e">
        <f t="shared" si="0"/>
        <v>#DIV/0!</v>
      </c>
      <c r="G5" s="11" t="e" cm="1">
        <f t="array" ref="G5">IF(F5="","",_xlfn.IFS(F5&lt;=33,"Low",F5&lt;=66,"Moderate",F5&lt;=100,"High"))</f>
        <v>#DIV/0!</v>
      </c>
    </row>
    <row r="6" spans="1:7" ht="26" x14ac:dyDescent="0.35">
      <c r="A6" s="11" t="s">
        <v>27</v>
      </c>
      <c r="B6" s="12"/>
      <c r="D6" s="10" t="s">
        <v>54</v>
      </c>
      <c r="E6" s="13" t="e">
        <f>AVERAGE(B5,B9,B11,B12,B17,B19,B25,B26)</f>
        <v>#DIV/0!</v>
      </c>
      <c r="F6" s="13" t="e">
        <f t="shared" si="0"/>
        <v>#DIV/0!</v>
      </c>
      <c r="G6" s="11" t="e" cm="1">
        <f t="array" ref="G6">IF(F6="","",_xlfn.IFS(F6&lt;=33,"Low",F6&lt;=66,"Moderate",F6&lt;=100,"High"))</f>
        <v>#DIV/0!</v>
      </c>
    </row>
    <row r="7" spans="1:7" x14ac:dyDescent="0.35">
      <c r="A7" s="11" t="s">
        <v>28</v>
      </c>
      <c r="B7" s="12"/>
    </row>
    <row r="8" spans="1:7" x14ac:dyDescent="0.35">
      <c r="A8" s="11" t="s">
        <v>29</v>
      </c>
      <c r="B8" s="12"/>
    </row>
    <row r="9" spans="1:7" ht="26" x14ac:dyDescent="0.35">
      <c r="A9" s="11" t="s">
        <v>30</v>
      </c>
      <c r="B9" s="12"/>
    </row>
    <row r="10" spans="1:7" x14ac:dyDescent="0.35">
      <c r="A10" s="11" t="s">
        <v>31</v>
      </c>
      <c r="B10" s="12"/>
    </row>
    <row r="11" spans="1:7" ht="26" x14ac:dyDescent="0.35">
      <c r="A11" s="11" t="s">
        <v>32</v>
      </c>
      <c r="B11" s="12"/>
    </row>
    <row r="12" spans="1:7" ht="26" x14ac:dyDescent="0.35">
      <c r="A12" s="11" t="s">
        <v>33</v>
      </c>
      <c r="B12" s="12"/>
    </row>
    <row r="13" spans="1:7" x14ac:dyDescent="0.35">
      <c r="A13" s="11" t="s">
        <v>34</v>
      </c>
      <c r="B13" s="12"/>
    </row>
    <row r="14" spans="1:7" x14ac:dyDescent="0.35">
      <c r="A14" s="11" t="s">
        <v>35</v>
      </c>
      <c r="B14" s="12"/>
    </row>
    <row r="15" spans="1:7" x14ac:dyDescent="0.35">
      <c r="A15" s="11" t="s">
        <v>36</v>
      </c>
      <c r="B15" s="12"/>
    </row>
    <row r="16" spans="1:7" x14ac:dyDescent="0.35">
      <c r="A16" s="11" t="s">
        <v>37</v>
      </c>
      <c r="B16" s="12"/>
    </row>
    <row r="17" spans="1:2" ht="26" x14ac:dyDescent="0.35">
      <c r="A17" s="11" t="s">
        <v>38</v>
      </c>
      <c r="B17" s="12"/>
    </row>
    <row r="18" spans="1:2" ht="26" x14ac:dyDescent="0.35">
      <c r="A18" s="11" t="s">
        <v>39</v>
      </c>
      <c r="B18" s="12"/>
    </row>
    <row r="19" spans="1:2" x14ac:dyDescent="0.35">
      <c r="A19" s="11" t="s">
        <v>40</v>
      </c>
      <c r="B19" s="12"/>
    </row>
    <row r="20" spans="1:2" x14ac:dyDescent="0.35">
      <c r="A20" s="11" t="s">
        <v>41</v>
      </c>
      <c r="B20" s="12"/>
    </row>
    <row r="21" spans="1:2" x14ac:dyDescent="0.35">
      <c r="A21" s="11" t="s">
        <v>42</v>
      </c>
      <c r="B21" s="12"/>
    </row>
    <row r="22" spans="1:2" ht="26" x14ac:dyDescent="0.35">
      <c r="A22" s="11" t="s">
        <v>43</v>
      </c>
      <c r="B22" s="12"/>
    </row>
    <row r="23" spans="1:2" x14ac:dyDescent="0.35">
      <c r="A23" s="11" t="s">
        <v>44</v>
      </c>
      <c r="B23" s="12"/>
    </row>
    <row r="24" spans="1:2" x14ac:dyDescent="0.35">
      <c r="A24" s="11" t="s">
        <v>45</v>
      </c>
      <c r="B24" s="12"/>
    </row>
    <row r="25" spans="1:2" ht="26" x14ac:dyDescent="0.35">
      <c r="A25" s="11" t="s">
        <v>46</v>
      </c>
      <c r="B25" s="12"/>
    </row>
    <row r="26" spans="1:2" ht="26" x14ac:dyDescent="0.35">
      <c r="A26" s="11" t="s">
        <v>47</v>
      </c>
      <c r="B26" s="12"/>
    </row>
    <row r="27" spans="1:2" ht="26" x14ac:dyDescent="0.35">
      <c r="A27" s="11" t="s">
        <v>48</v>
      </c>
      <c r="B27" s="12"/>
    </row>
  </sheetData>
  <conditionalFormatting sqref="G3:G6">
    <cfRule type="cellIs" dxfId="8" priority="1" operator="equal">
      <formula>"Low"</formula>
    </cfRule>
    <cfRule type="cellIs" dxfId="7" priority="2" operator="equal">
      <formula>"Moderate"</formula>
    </cfRule>
    <cfRule type="cellIs" dxfId="6" priority="3" operator="equal">
      <formula>"High"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B4ED8-6292-4E7D-A061-1BE23495CE36}">
  <sheetPr>
    <tabColor theme="9" tint="0.79998168889431442"/>
  </sheetPr>
  <dimension ref="A1:F19"/>
  <sheetViews>
    <sheetView workbookViewId="0">
      <selection activeCell="E20" sqref="E20"/>
    </sheetView>
  </sheetViews>
  <sheetFormatPr defaultRowHeight="14.5" x14ac:dyDescent="0.35"/>
  <cols>
    <col min="1" max="1" width="57.7265625" customWidth="1"/>
    <col min="2" max="2" width="30.453125" customWidth="1"/>
    <col min="4" max="4" width="14.7265625" customWidth="1"/>
    <col min="6" max="6" width="11.453125" customWidth="1"/>
  </cols>
  <sheetData>
    <row r="1" spans="1:6" ht="30" customHeight="1" x14ac:dyDescent="0.35">
      <c r="A1" s="7" t="s">
        <v>0</v>
      </c>
      <c r="B1" s="7" t="s">
        <v>1</v>
      </c>
    </row>
    <row r="2" spans="1:6" x14ac:dyDescent="0.35">
      <c r="A2" s="6" t="s">
        <v>2</v>
      </c>
      <c r="B2" s="5"/>
      <c r="D2" s="9" t="s">
        <v>55</v>
      </c>
      <c r="E2" s="9" t="s">
        <v>20</v>
      </c>
      <c r="F2" s="9" t="s">
        <v>21</v>
      </c>
    </row>
    <row r="3" spans="1:6" x14ac:dyDescent="0.35">
      <c r="A3" s="6" t="s">
        <v>3</v>
      </c>
      <c r="B3" s="5"/>
      <c r="D3" s="8" t="s">
        <v>56</v>
      </c>
      <c r="E3" s="14" t="e">
        <f>AVERAGE(B2,B4:B6)</f>
        <v>#DIV/0!</v>
      </c>
      <c r="F3" s="8" t="e" cm="1">
        <f t="array" ref="F3">IF(E3="","",_xlfn.IFS(E3&lt;2.5,"Low",E3&lt;3.5,"Moderate",TRUE,"High"))</f>
        <v>#DIV/0!</v>
      </c>
    </row>
    <row r="4" spans="1:6" x14ac:dyDescent="0.35">
      <c r="A4" s="6" t="s">
        <v>4</v>
      </c>
      <c r="B4" s="5"/>
      <c r="D4" s="8" t="s">
        <v>57</v>
      </c>
      <c r="E4" s="14" t="e">
        <f>AVERAGE(B3,B7:B19)</f>
        <v>#DIV/0!</v>
      </c>
      <c r="F4" s="8" t="e" cm="1">
        <f t="array" ref="F4">IF(E4="","",_xlfn.IFS(E4&lt;2.5,"Low",E4&lt;3.5,"Moderate",TRUE,"High"))</f>
        <v>#DIV/0!</v>
      </c>
    </row>
    <row r="5" spans="1:6" x14ac:dyDescent="0.35">
      <c r="A5" s="6" t="s">
        <v>5</v>
      </c>
      <c r="B5" s="5"/>
    </row>
    <row r="6" spans="1:6" ht="26" x14ac:dyDescent="0.35">
      <c r="A6" s="6" t="s">
        <v>6</v>
      </c>
      <c r="B6" s="5"/>
    </row>
    <row r="7" spans="1:6" x14ac:dyDescent="0.35">
      <c r="A7" s="6" t="s">
        <v>7</v>
      </c>
      <c r="B7" s="5"/>
    </row>
    <row r="8" spans="1:6" x14ac:dyDescent="0.35">
      <c r="A8" s="6" t="s">
        <v>8</v>
      </c>
      <c r="B8" s="5"/>
    </row>
    <row r="9" spans="1:6" x14ac:dyDescent="0.35">
      <c r="A9" s="6" t="s">
        <v>9</v>
      </c>
      <c r="B9" s="5"/>
    </row>
    <row r="10" spans="1:6" x14ac:dyDescent="0.35">
      <c r="A10" s="6" t="s">
        <v>10</v>
      </c>
      <c r="B10" s="5"/>
    </row>
    <row r="11" spans="1:6" x14ac:dyDescent="0.35">
      <c r="A11" s="6" t="s">
        <v>11</v>
      </c>
      <c r="B11" s="5"/>
    </row>
    <row r="12" spans="1:6" ht="26" x14ac:dyDescent="0.35">
      <c r="A12" s="6" t="s">
        <v>12</v>
      </c>
      <c r="B12" s="5"/>
    </row>
    <row r="13" spans="1:6" x14ac:dyDescent="0.35">
      <c r="A13" s="6" t="s">
        <v>13</v>
      </c>
      <c r="B13" s="5"/>
    </row>
    <row r="14" spans="1:6" x14ac:dyDescent="0.35">
      <c r="A14" s="6" t="s">
        <v>14</v>
      </c>
      <c r="B14" s="5"/>
    </row>
    <row r="15" spans="1:6" x14ac:dyDescent="0.35">
      <c r="A15" s="6" t="s">
        <v>15</v>
      </c>
      <c r="B15" s="5"/>
    </row>
    <row r="16" spans="1:6" x14ac:dyDescent="0.35">
      <c r="A16" s="6" t="s">
        <v>16</v>
      </c>
      <c r="B16" s="5"/>
    </row>
    <row r="17" spans="1:2" x14ac:dyDescent="0.35">
      <c r="A17" s="6" t="s">
        <v>17</v>
      </c>
      <c r="B17" s="5"/>
    </row>
    <row r="18" spans="1:2" x14ac:dyDescent="0.35">
      <c r="A18" s="6" t="s">
        <v>18</v>
      </c>
      <c r="B18" s="5"/>
    </row>
    <row r="19" spans="1:2" x14ac:dyDescent="0.35">
      <c r="A19" s="6" t="s">
        <v>19</v>
      </c>
      <c r="B19" s="5"/>
    </row>
  </sheetData>
  <conditionalFormatting sqref="F3">
    <cfRule type="cellIs" dxfId="16" priority="4" operator="equal">
      <formula>"High"</formula>
    </cfRule>
    <cfRule type="cellIs" dxfId="15" priority="6" operator="equal">
      <formula>"Low"</formula>
    </cfRule>
  </conditionalFormatting>
  <conditionalFormatting sqref="F3:F4">
    <cfRule type="cellIs" dxfId="14" priority="2" operator="equal">
      <formula>"Moderate"</formula>
    </cfRule>
  </conditionalFormatting>
  <conditionalFormatting sqref="F4">
    <cfRule type="cellIs" dxfId="13" priority="1" operator="equal">
      <formula>"High"</formula>
    </cfRule>
    <cfRule type="cellIs" dxfId="12" priority="3" operator="equal">
      <formula>"Low"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57F3-8D70-43AE-9F27-3E28C1FF8BDF}">
  <sheetPr>
    <tabColor rgb="FFFF7C80"/>
  </sheetPr>
  <dimension ref="A1:H10"/>
  <sheetViews>
    <sheetView workbookViewId="0">
      <selection activeCell="C1" sqref="C1"/>
    </sheetView>
  </sheetViews>
  <sheetFormatPr defaultRowHeight="14.5" x14ac:dyDescent="0.35"/>
  <cols>
    <col min="1" max="1" width="62.453125" style="2" customWidth="1"/>
    <col min="2" max="2" width="39.54296875" style="2" customWidth="1"/>
    <col min="7" max="7" width="13.1796875" customWidth="1"/>
    <col min="8" max="8" width="17.08984375" customWidth="1"/>
  </cols>
  <sheetData>
    <row r="1" spans="1:8" x14ac:dyDescent="0.35">
      <c r="A1" s="15" t="s">
        <v>0</v>
      </c>
      <c r="B1" s="15" t="s">
        <v>102</v>
      </c>
      <c r="C1" s="33" t="s">
        <v>114</v>
      </c>
    </row>
    <row r="2" spans="1:8" ht="39" x14ac:dyDescent="0.35">
      <c r="A2" s="16" t="s">
        <v>103</v>
      </c>
      <c r="B2" s="32" t="s">
        <v>117</v>
      </c>
      <c r="C2" s="32">
        <f>IF(B2="","",_xlfn.XLOOKUP(B2,Lookup!$A$3:$A$7,Lookup!$B$3:$B$7,""))</f>
        <v>4</v>
      </c>
      <c r="E2" s="10" t="s">
        <v>49</v>
      </c>
      <c r="F2" s="10" t="s">
        <v>20</v>
      </c>
      <c r="G2" s="10" t="s">
        <v>50</v>
      </c>
      <c r="H2" s="10" t="s">
        <v>21</v>
      </c>
    </row>
    <row r="3" spans="1:8" ht="26" x14ac:dyDescent="0.35">
      <c r="A3" s="16" t="s">
        <v>104</v>
      </c>
      <c r="B3" s="16" t="s">
        <v>90</v>
      </c>
      <c r="C3" s="32">
        <f>IF(B3="","",_xlfn.XLOOKUP(B3,Lookup!$D$3:$D$7,Lookup!$E$3:$E$7,""))</f>
        <v>2</v>
      </c>
      <c r="E3" s="10" t="s">
        <v>51</v>
      </c>
      <c r="F3" s="31">
        <f>SUM(C2:C10)</f>
        <v>36</v>
      </c>
      <c r="G3" s="30">
        <f>F3/72</f>
        <v>0.5</v>
      </c>
      <c r="H3" s="11" t="str">
        <f>IF(C11&gt;=40,"Likely BDD",IF(C11&gt;=30,"May have BDD","Unlikely to have BDD"))</f>
        <v>Unlikely to have BDD</v>
      </c>
    </row>
    <row r="4" spans="1:8" x14ac:dyDescent="0.35">
      <c r="A4" s="16" t="s">
        <v>105</v>
      </c>
      <c r="B4" s="16" t="s">
        <v>93</v>
      </c>
      <c r="C4" s="32">
        <f>IF(B4="","",_xlfn.XLOOKUP(B4,Lookup!$G$3:$G$7,Lookup!$H$3:$H$7,""))</f>
        <v>6</v>
      </c>
    </row>
    <row r="5" spans="1:8" x14ac:dyDescent="0.35">
      <c r="A5" s="16" t="s">
        <v>106</v>
      </c>
      <c r="B5" s="16" t="s">
        <v>121</v>
      </c>
      <c r="C5" s="32">
        <f>IF(B5="","",_xlfn.XLOOKUP(B5,Lookup!$J$3:$J$7,Lookup!$K$3:$K$7,""))</f>
        <v>4</v>
      </c>
    </row>
    <row r="6" spans="1:8" ht="26" x14ac:dyDescent="0.35">
      <c r="A6" s="16" t="s">
        <v>107</v>
      </c>
      <c r="B6" s="16" t="s">
        <v>132</v>
      </c>
      <c r="C6" s="32">
        <f>IF(B6="","",_xlfn.XLOOKUP(B6,Lookup!$M$3:$M$7,Lookup!$N$3:$N$7,""))</f>
        <v>0</v>
      </c>
    </row>
    <row r="7" spans="1:8" ht="52" x14ac:dyDescent="0.35">
      <c r="A7" s="16" t="s">
        <v>108</v>
      </c>
      <c r="B7" s="16" t="s">
        <v>99</v>
      </c>
      <c r="C7" s="32">
        <f>IF(B7="","",_xlfn.XLOOKUP(B7,Lookup!$P$3:$P$7,Lookup!$Q$3:$Q$7,""))</f>
        <v>4</v>
      </c>
    </row>
    <row r="8" spans="1:8" ht="39" x14ac:dyDescent="0.35">
      <c r="A8" s="16" t="s">
        <v>109</v>
      </c>
      <c r="B8" s="16" t="s">
        <v>135</v>
      </c>
      <c r="C8" s="32">
        <f>IF(B8="","",_xlfn.XLOOKUP(B8,Lookup!$S$3:$S$7,Lookup!$T$3:$T$7,""))</f>
        <v>6</v>
      </c>
    </row>
    <row r="9" spans="1:8" ht="26" x14ac:dyDescent="0.35">
      <c r="A9" s="16" t="s">
        <v>110</v>
      </c>
      <c r="B9" s="16" t="s">
        <v>99</v>
      </c>
      <c r="C9" s="32">
        <f>IF(B9="","",_xlfn.XLOOKUP(B9,Lookup!$V$3:$V$7,Lookup!$W$3:$W$7,""))</f>
        <v>4</v>
      </c>
    </row>
    <row r="10" spans="1:8" ht="26" x14ac:dyDescent="0.35">
      <c r="A10" s="16" t="s">
        <v>111</v>
      </c>
      <c r="B10" s="16" t="s">
        <v>98</v>
      </c>
      <c r="C10" s="32">
        <f>IF(B10="","",_xlfn.XLOOKUP(B10,Lookup!$Y$3:$Y$7,Lookup!$Z$3:$Z$7,""))</f>
        <v>6</v>
      </c>
    </row>
  </sheetData>
  <conditionalFormatting sqref="H3">
    <cfRule type="cellIs" dxfId="5" priority="1" operator="equal">
      <formula>"Likely BDD"</formula>
    </cfRule>
    <cfRule type="cellIs" dxfId="4" priority="2" operator="equal">
      <formula>"May have BDD"</formula>
    </cfRule>
    <cfRule type="cellIs" dxfId="3" priority="3" operator="equal">
      <formula>"Unlikely to have BDD"</formula>
    </cfRule>
  </conditionalFormatting>
  <dataValidations count="9">
    <dataValidation type="list" allowBlank="1" showInputMessage="1" showErrorMessage="1" sqref="B2" xr:uid="{9FD418CA-8A9A-4C73-B143-2B765198B6E0}">
      <formula1>"About 40 times a day or more,About 20 times a day or more,About 10 times a day or more,About 5 times a day or more,Never check"</formula1>
    </dataValidation>
    <dataValidation type="list" allowBlank="1" showInputMessage="1" showErrorMessage="1" sqref="B10" xr:uid="{913ACE6C-DF16-4195-950C-3F49982FF9B0}">
      <formula1>"Totally, Mostly, Moderately, Slightly, Not at all"</formula1>
    </dataValidation>
    <dataValidation type="list" allowBlank="1" showInputMessage="1" showErrorMessage="1" sqref="B4" xr:uid="{5E178053-30E7-4292-A61D-CB3124111721}">
      <formula1>"Extremely distressing, Markedly distressing, Moderately distressing, Slightly distressing, Not at all distressing"</formula1>
    </dataValidation>
    <dataValidation type="list" allowBlank="1" showInputMessage="1" showErrorMessage="1" sqref="B3" xr:uid="{81ED5302-A6E8-4A07-8A6F-AF5495211326}">
      <formula1>"Very ugly or 'not right', Markedly unattractive, Moderately unattractive,Slightly unattractive, Not at all unattractive"</formula1>
    </dataValidation>
    <dataValidation type="list" allowBlank="1" showInputMessage="1" showErrorMessage="1" sqref="B5" xr:uid="{262032FD-B82B-42E2-8F6B-497928F9A016}">
      <formula1>"Always avoid, Avoid about ¾ of the time, Avoid about half of the time, Avoid about ¼ of the time, Never avoid "</formula1>
    </dataValidation>
    <dataValidation type="list" allowBlank="1" showInputMessage="1" showErrorMessage="1" sqref="B6" xr:uid="{FF8718E0-C4D6-4564-9A7D-5BAC9710FB37}">
      <formula1>"Extremely preoccupied, Very preoccupied, Moderately preoccupied, Slightly preoccupied, Not at all preoccupied"</formula1>
    </dataValidation>
    <dataValidation type="list" allowBlank="1" showInputMessage="1" showErrorMessage="1" sqref="B7" xr:uid="{E33DC1E5-6F70-4969-BF0E-AEE847CF32C8}">
      <formula1>"Extremely, Markedly, Moderately, Slightly, Not at all"</formula1>
    </dataValidation>
    <dataValidation type="list" allowBlank="1" showInputMessage="1" showErrorMessage="1" sqref="B8" xr:uid="{E6801D62-281D-477D-A5D6-CE571B1BC2FE}">
      <formula1>"Very seriously: I can't work, Markedly, Moderately, Slightly, Not at all"</formula1>
    </dataValidation>
    <dataValidation type="list" allowBlank="1" showInputMessage="1" showErrorMessage="1" sqref="B9" xr:uid="{C380F06C-CF60-4FD0-8904-812B967ED3B8}">
      <formula1>"Very seriously, Markedly, Moderately, Slightly, Not at all"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03C5-2665-42E3-8F40-05BFC1694D78}">
  <dimension ref="A1:Z8"/>
  <sheetViews>
    <sheetView workbookViewId="0">
      <selection activeCell="B16" sqref="B16"/>
    </sheetView>
  </sheetViews>
  <sheetFormatPr defaultRowHeight="14.5" x14ac:dyDescent="0.35"/>
  <cols>
    <col min="1" max="1" width="24.1796875" customWidth="1"/>
    <col min="4" max="4" width="20.1796875" customWidth="1"/>
    <col min="7" max="7" width="20.81640625" customWidth="1"/>
    <col min="10" max="10" width="21.453125" customWidth="1"/>
    <col min="13" max="13" width="20.26953125" customWidth="1"/>
    <col min="16" max="16" width="14.54296875" customWidth="1"/>
    <col min="19" max="19" width="17.6328125" customWidth="1"/>
    <col min="22" max="22" width="18.08984375" customWidth="1"/>
    <col min="25" max="25" width="13.453125" customWidth="1"/>
  </cols>
  <sheetData>
    <row r="1" spans="1:26" x14ac:dyDescent="0.35">
      <c r="A1" t="s">
        <v>112</v>
      </c>
      <c r="D1" s="25" t="s">
        <v>124</v>
      </c>
      <c r="E1" s="19"/>
      <c r="G1" s="2" t="s">
        <v>125</v>
      </c>
      <c r="H1" s="1"/>
      <c r="J1" s="3" t="s">
        <v>126</v>
      </c>
      <c r="K1" s="19"/>
      <c r="M1" t="s">
        <v>127</v>
      </c>
      <c r="P1" t="s">
        <v>133</v>
      </c>
      <c r="S1">
        <v>7</v>
      </c>
      <c r="V1">
        <v>8</v>
      </c>
      <c r="Y1">
        <v>9</v>
      </c>
    </row>
    <row r="2" spans="1:26" x14ac:dyDescent="0.35">
      <c r="A2" s="24" t="s">
        <v>113</v>
      </c>
      <c r="B2" s="24" t="s">
        <v>114</v>
      </c>
      <c r="D2" s="24" t="s">
        <v>113</v>
      </c>
      <c r="E2" s="24" t="s">
        <v>114</v>
      </c>
      <c r="G2" s="24" t="s">
        <v>113</v>
      </c>
      <c r="H2" s="24" t="s">
        <v>114</v>
      </c>
      <c r="J2" s="26" t="s">
        <v>113</v>
      </c>
      <c r="K2" s="26" t="s">
        <v>114</v>
      </c>
      <c r="M2" s="24" t="s">
        <v>113</v>
      </c>
      <c r="N2" s="24" t="s">
        <v>114</v>
      </c>
      <c r="P2" s="24" t="s">
        <v>113</v>
      </c>
      <c r="Q2" s="24" t="s">
        <v>114</v>
      </c>
      <c r="S2" s="24" t="s">
        <v>113</v>
      </c>
      <c r="T2" s="24" t="s">
        <v>114</v>
      </c>
      <c r="V2" s="24" t="s">
        <v>113</v>
      </c>
      <c r="W2" s="24" t="s">
        <v>114</v>
      </c>
      <c r="Y2" s="24" t="s">
        <v>113</v>
      </c>
      <c r="Z2" s="24" t="s">
        <v>114</v>
      </c>
    </row>
    <row r="3" spans="1:26" ht="29" x14ac:dyDescent="0.35">
      <c r="A3" s="4" t="s">
        <v>115</v>
      </c>
      <c r="B3" s="4">
        <v>8</v>
      </c>
      <c r="D3" s="4" t="s">
        <v>87</v>
      </c>
      <c r="E3" s="4">
        <v>8</v>
      </c>
      <c r="G3" s="4" t="s">
        <v>92</v>
      </c>
      <c r="H3" s="4">
        <v>8</v>
      </c>
      <c r="J3" s="4" t="s">
        <v>119</v>
      </c>
      <c r="K3" s="4">
        <v>8</v>
      </c>
      <c r="M3" s="4" t="s">
        <v>128</v>
      </c>
      <c r="N3" s="4">
        <v>8</v>
      </c>
      <c r="P3" s="4" t="s">
        <v>134</v>
      </c>
      <c r="Q3" s="4">
        <v>8</v>
      </c>
      <c r="S3" s="4" t="s">
        <v>136</v>
      </c>
      <c r="T3" s="4">
        <v>8</v>
      </c>
      <c r="V3" s="4" t="s">
        <v>137</v>
      </c>
      <c r="W3" s="4">
        <v>8</v>
      </c>
      <c r="Y3" s="4" t="s">
        <v>97</v>
      </c>
      <c r="Z3" s="4">
        <v>8</v>
      </c>
    </row>
    <row r="4" spans="1:26" x14ac:dyDescent="0.35">
      <c r="A4" s="4" t="s">
        <v>116</v>
      </c>
      <c r="B4" s="4">
        <v>6</v>
      </c>
      <c r="D4" s="4" t="s">
        <v>88</v>
      </c>
      <c r="E4" s="4">
        <v>6</v>
      </c>
      <c r="G4" s="4" t="s">
        <v>93</v>
      </c>
      <c r="H4" s="4">
        <v>6</v>
      </c>
      <c r="J4" s="4" t="s">
        <v>120</v>
      </c>
      <c r="K4" s="4">
        <v>6</v>
      </c>
      <c r="M4" s="4" t="s">
        <v>129</v>
      </c>
      <c r="N4" s="4">
        <v>6</v>
      </c>
      <c r="P4" s="4" t="s">
        <v>135</v>
      </c>
      <c r="Q4" s="4">
        <v>6</v>
      </c>
      <c r="S4" s="4" t="s">
        <v>135</v>
      </c>
      <c r="T4" s="4">
        <v>6</v>
      </c>
      <c r="V4" s="4" t="s">
        <v>135</v>
      </c>
      <c r="W4" s="4">
        <v>6</v>
      </c>
      <c r="Y4" s="4" t="s">
        <v>98</v>
      </c>
      <c r="Z4" s="4">
        <v>6</v>
      </c>
    </row>
    <row r="5" spans="1:26" ht="29" x14ac:dyDescent="0.35">
      <c r="A5" s="4" t="s">
        <v>117</v>
      </c>
      <c r="B5" s="4">
        <v>4</v>
      </c>
      <c r="D5" s="4" t="s">
        <v>89</v>
      </c>
      <c r="E5" s="4">
        <v>4</v>
      </c>
      <c r="G5" s="4" t="s">
        <v>94</v>
      </c>
      <c r="H5" s="4">
        <v>4</v>
      </c>
      <c r="J5" s="4" t="s">
        <v>121</v>
      </c>
      <c r="K5" s="4">
        <v>4</v>
      </c>
      <c r="M5" s="4" t="s">
        <v>130</v>
      </c>
      <c r="N5" s="4">
        <v>4</v>
      </c>
      <c r="P5" s="4" t="s">
        <v>99</v>
      </c>
      <c r="Q5" s="4">
        <v>4</v>
      </c>
      <c r="S5" s="4" t="s">
        <v>99</v>
      </c>
      <c r="T5" s="4">
        <v>4</v>
      </c>
      <c r="V5" s="4" t="s">
        <v>99</v>
      </c>
      <c r="W5" s="4">
        <v>4</v>
      </c>
      <c r="Y5" s="4" t="s">
        <v>99</v>
      </c>
      <c r="Z5" s="4">
        <v>4</v>
      </c>
    </row>
    <row r="6" spans="1:26" x14ac:dyDescent="0.35">
      <c r="A6" s="4" t="s">
        <v>118</v>
      </c>
      <c r="B6" s="4">
        <v>2</v>
      </c>
      <c r="D6" s="4" t="s">
        <v>90</v>
      </c>
      <c r="E6" s="4">
        <v>2</v>
      </c>
      <c r="G6" s="4" t="s">
        <v>95</v>
      </c>
      <c r="H6" s="4">
        <v>2</v>
      </c>
      <c r="J6" s="4" t="s">
        <v>122</v>
      </c>
      <c r="K6" s="4">
        <v>2</v>
      </c>
      <c r="M6" s="4" t="s">
        <v>131</v>
      </c>
      <c r="N6" s="4">
        <v>2</v>
      </c>
      <c r="P6" s="4" t="s">
        <v>100</v>
      </c>
      <c r="Q6" s="4">
        <v>2</v>
      </c>
      <c r="S6" s="4" t="s">
        <v>100</v>
      </c>
      <c r="T6" s="4">
        <v>2</v>
      </c>
      <c r="V6" s="4" t="s">
        <v>100</v>
      </c>
      <c r="W6" s="4">
        <v>2</v>
      </c>
      <c r="Y6" s="4" t="s">
        <v>100</v>
      </c>
      <c r="Z6" s="4">
        <v>2</v>
      </c>
    </row>
    <row r="7" spans="1:26" x14ac:dyDescent="0.35">
      <c r="A7" s="4" t="s">
        <v>86</v>
      </c>
      <c r="B7" s="4">
        <v>0</v>
      </c>
      <c r="D7" s="4" t="s">
        <v>91</v>
      </c>
      <c r="E7" s="4">
        <v>0</v>
      </c>
      <c r="G7" s="4" t="s">
        <v>96</v>
      </c>
      <c r="H7" s="4">
        <v>0</v>
      </c>
      <c r="J7" s="4" t="s">
        <v>123</v>
      </c>
      <c r="K7" s="4">
        <v>0</v>
      </c>
      <c r="M7" s="4" t="s">
        <v>132</v>
      </c>
      <c r="N7" s="4">
        <v>0</v>
      </c>
      <c r="P7" s="4" t="s">
        <v>101</v>
      </c>
      <c r="Q7" s="4">
        <v>0</v>
      </c>
      <c r="S7" s="4" t="s">
        <v>101</v>
      </c>
      <c r="T7" s="4">
        <v>0</v>
      </c>
      <c r="V7" s="4" t="s">
        <v>101</v>
      </c>
      <c r="W7" s="4">
        <v>0</v>
      </c>
      <c r="Y7" s="4" t="s">
        <v>101</v>
      </c>
      <c r="Z7" s="4">
        <v>0</v>
      </c>
    </row>
    <row r="8" spans="1:26" x14ac:dyDescent="0.35">
      <c r="A8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Kai's Measure</vt:lpstr>
      <vt:lpstr>Gender Euphoria Scale</vt:lpstr>
      <vt:lpstr>Utrecht Gender Dysphoria Scale </vt:lpstr>
      <vt:lpstr>BDD Questionnaire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Schweizer (24450166)</dc:creator>
  <cp:lastModifiedBy>Kai Schweizer (24450166)</cp:lastModifiedBy>
  <dcterms:created xsi:type="dcterms:W3CDTF">2026-02-22T06:44:16Z</dcterms:created>
  <dcterms:modified xsi:type="dcterms:W3CDTF">2026-02-22T16:08:36Z</dcterms:modified>
</cp:coreProperties>
</file>